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5" yWindow="270" windowWidth="12240" windowHeight="9165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Foglio1!$A$3:$L$32</definedName>
  </definedNames>
  <calcPr calcId="125725"/>
</workbook>
</file>

<file path=xl/calcChain.xml><?xml version="1.0" encoding="utf-8"?>
<calcChain xmlns="http://schemas.openxmlformats.org/spreadsheetml/2006/main">
  <c r="G38" i="1"/>
  <c r="B16"/>
  <c r="E30" s="1"/>
  <c r="B9"/>
  <c r="G18"/>
  <c r="F20" s="1"/>
  <c r="E24" s="1"/>
  <c r="B24"/>
  <c r="F6" s="1"/>
  <c r="F8" s="1"/>
  <c r="K15"/>
  <c r="B10"/>
  <c r="B11" s="1"/>
  <c r="K6" l="1"/>
  <c r="E32"/>
  <c r="E34" s="1"/>
  <c r="K8"/>
  <c r="K10" s="1"/>
  <c r="E41"/>
  <c r="E44" s="1"/>
  <c r="G45" s="1"/>
  <c r="K30"/>
  <c r="F22"/>
  <c r="K19"/>
  <c r="K12"/>
  <c r="L12" s="1"/>
  <c r="F14"/>
  <c r="L10"/>
  <c r="I35" l="1"/>
  <c r="L35" s="1"/>
  <c r="I30"/>
  <c r="L30" s="1"/>
  <c r="G46"/>
  <c r="K17"/>
  <c r="G44"/>
  <c r="G22"/>
  <c r="G26" l="1"/>
  <c r="G25"/>
  <c r="G24"/>
</calcChain>
</file>

<file path=xl/sharedStrings.xml><?xml version="1.0" encoding="utf-8"?>
<sst xmlns="http://schemas.openxmlformats.org/spreadsheetml/2006/main" count="81" uniqueCount="58">
  <si>
    <t>Rck</t>
  </si>
  <si>
    <t>fyk</t>
  </si>
  <si>
    <t>fcd</t>
  </si>
  <si>
    <t>fyd</t>
  </si>
  <si>
    <t>eps s</t>
  </si>
  <si>
    <t>cf=</t>
  </si>
  <si>
    <t>NTC2008</t>
  </si>
  <si>
    <t>gk=</t>
  </si>
  <si>
    <t>qk=</t>
  </si>
  <si>
    <t>M=ql^2/</t>
  </si>
  <si>
    <t>DATI</t>
  </si>
  <si>
    <t>SLU</t>
  </si>
  <si>
    <t>Momento di calcolo Md=</t>
  </si>
  <si>
    <t>Luce netta</t>
  </si>
  <si>
    <t>Luce di calcolo</t>
  </si>
  <si>
    <t>Area ferri calcolo=</t>
  </si>
  <si>
    <t>Area scelta:</t>
  </si>
  <si>
    <t>n</t>
  </si>
  <si>
    <t>diam [mm]</t>
  </si>
  <si>
    <t>Area</t>
  </si>
  <si>
    <t>asse neutro</t>
  </si>
  <si>
    <t>x=</t>
  </si>
  <si>
    <t>Momento ultimo</t>
  </si>
  <si>
    <t>Mu=</t>
  </si>
  <si>
    <t>SLE STATO TENSIONALE</t>
  </si>
  <si>
    <t>Momento di esercizio Me=</t>
  </si>
  <si>
    <t>Asse neutro</t>
  </si>
  <si>
    <t>σ cls</t>
  </si>
  <si>
    <t>σ acciaio</t>
  </si>
  <si>
    <t>SLE CONTROLLO FESSURAZIONE</t>
  </si>
  <si>
    <t>Mom Comb Quasi Perm</t>
  </si>
  <si>
    <t>Travi a una campata con varie condizioni di vincolo</t>
  </si>
  <si>
    <t>Rapporto x/d=</t>
  </si>
  <si>
    <t>Campo</t>
  </si>
  <si>
    <t>Armatura semplice</t>
  </si>
  <si>
    <t>daN/cmq</t>
  </si>
  <si>
    <t>daN/cm2</t>
  </si>
  <si>
    <t>daN/m</t>
  </si>
  <si>
    <t>m</t>
  </si>
  <si>
    <t>cm</t>
  </si>
  <si>
    <t>cm2</t>
  </si>
  <si>
    <t>daNm</t>
  </si>
  <si>
    <t>PROGETTO TRAVI in Spessore</t>
  </si>
  <si>
    <t>H=</t>
  </si>
  <si>
    <t>Base di calcolo B=</t>
  </si>
  <si>
    <t>d=</t>
  </si>
  <si>
    <t>Base scelta</t>
  </si>
  <si>
    <t>Calcolo Armatura doppia</t>
  </si>
  <si>
    <t>Mrcls=</t>
  </si>
  <si>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M=</t>
    </r>
  </si>
  <si>
    <t>As'=</t>
  </si>
  <si>
    <t>nuovo asse neutro x=</t>
  </si>
  <si>
    <t>Verifica armatura compressa snervata</t>
  </si>
  <si>
    <r>
      <rPr>
        <sz val="10"/>
        <rFont val="Symbol"/>
        <family val="1"/>
        <charset val="2"/>
      </rPr>
      <t>e</t>
    </r>
    <r>
      <rPr>
        <sz val="10"/>
        <rFont val="Arial"/>
        <family val="2"/>
      </rPr>
      <t>'s</t>
    </r>
  </si>
  <si>
    <t>parametro</t>
  </si>
  <si>
    <t>Mu tot=</t>
  </si>
  <si>
    <t>Verifica SLU</t>
  </si>
  <si>
    <t>Compilare le parti in giallo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</si>
</sst>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6">
    <font>
      <sz val="10"/>
      <name val="Arial"/>
    </font>
    <font>
      <sz val="8"/>
      <name val="Arial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Symbol"/>
      <family val="1"/>
      <charset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3" xfId="0" applyBorder="1"/>
    <xf numFmtId="0" fontId="0" fillId="0" borderId="4" xfId="0" applyBorder="1"/>
    <xf numFmtId="0" fontId="0" fillId="2" borderId="0" xfId="0" applyFill="1" applyBorder="1"/>
    <xf numFmtId="0" fontId="0" fillId="0" borderId="5" xfId="0" applyBorder="1"/>
    <xf numFmtId="0" fontId="0" fillId="0" borderId="0" xfId="0" applyBorder="1"/>
    <xf numFmtId="164" fontId="0" fillId="0" borderId="0" xfId="0" applyNumberFormat="1" applyBorder="1"/>
    <xf numFmtId="0" fontId="0" fillId="0" borderId="6" xfId="0" applyBorder="1"/>
    <xf numFmtId="0" fontId="0" fillId="2" borderId="7" xfId="0" applyFill="1" applyBorder="1"/>
    <xf numFmtId="0" fontId="0" fillId="0" borderId="8" xfId="0" applyBorder="1"/>
    <xf numFmtId="0" fontId="0" fillId="0" borderId="0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4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2" xfId="0" applyBorder="1"/>
    <xf numFmtId="0" fontId="0" fillId="0" borderId="0" xfId="0" applyBorder="1" applyAlignment="1"/>
    <xf numFmtId="0" fontId="0" fillId="0" borderId="5" xfId="0" applyBorder="1" applyAlignment="1">
      <alignment horizontal="center"/>
    </xf>
    <xf numFmtId="0" fontId="0" fillId="0" borderId="7" xfId="0" applyBorder="1"/>
    <xf numFmtId="2" fontId="0" fillId="0" borderId="0" xfId="0" applyNumberFormat="1" applyBorder="1"/>
    <xf numFmtId="0" fontId="3" fillId="0" borderId="6" xfId="0" applyFont="1" applyBorder="1"/>
    <xf numFmtId="0" fontId="3" fillId="0" borderId="7" xfId="0" applyFont="1" applyBorder="1"/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2" xfId="0" applyBorder="1" applyAlignment="1">
      <alignment horizontal="center"/>
    </xf>
    <xf numFmtId="0" fontId="3" fillId="0" borderId="8" xfId="0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5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/>
    <xf numFmtId="0" fontId="5" fillId="0" borderId="4" xfId="0" applyFont="1" applyBorder="1"/>
    <xf numFmtId="0" fontId="5" fillId="0" borderId="0" xfId="0" applyFont="1" applyBorder="1" applyAlignment="1">
      <alignment horizontal="center"/>
    </xf>
    <xf numFmtId="2" fontId="3" fillId="0" borderId="0" xfId="0" applyNumberFormat="1" applyFont="1" applyBorder="1"/>
    <xf numFmtId="0" fontId="3" fillId="0" borderId="2" xfId="0" applyFont="1" applyBorder="1"/>
    <xf numFmtId="0" fontId="3" fillId="0" borderId="5" xfId="0" applyFont="1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0" xfId="0" applyFont="1"/>
    <xf numFmtId="0" fontId="5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7"/>
  <sheetViews>
    <sheetView tabSelected="1" workbookViewId="0">
      <selection activeCell="D2" sqref="D2"/>
    </sheetView>
  </sheetViews>
  <sheetFormatPr defaultRowHeight="12.75"/>
  <cols>
    <col min="1" max="1" width="13.28515625" bestFit="1" customWidth="1"/>
    <col min="4" max="4" width="20.140625" customWidth="1"/>
    <col min="5" max="5" width="10.7109375" customWidth="1"/>
    <col min="6" max="6" width="10" customWidth="1"/>
    <col min="7" max="7" width="17.140625" customWidth="1"/>
    <col min="8" max="8" width="12.28515625" customWidth="1"/>
    <col min="9" max="9" width="21.85546875" customWidth="1"/>
    <col min="12" max="12" width="15.28515625" customWidth="1"/>
  </cols>
  <sheetData>
    <row r="1" spans="1:12">
      <c r="D1" s="59" t="s">
        <v>57</v>
      </c>
    </row>
    <row r="3" spans="1:12">
      <c r="A3" s="54" t="s">
        <v>42</v>
      </c>
      <c r="B3" s="55"/>
      <c r="C3" s="55"/>
      <c r="D3" s="30" t="s">
        <v>6</v>
      </c>
      <c r="E3" s="31"/>
      <c r="F3" s="55" t="s">
        <v>31</v>
      </c>
      <c r="G3" s="55"/>
      <c r="H3" s="55"/>
      <c r="I3" s="55"/>
      <c r="J3" s="55"/>
      <c r="K3" s="55"/>
      <c r="L3" s="32"/>
    </row>
    <row r="4" spans="1:12">
      <c r="A4" s="56" t="s">
        <v>34</v>
      </c>
      <c r="B4" s="57"/>
      <c r="C4" s="57"/>
      <c r="D4" s="18"/>
      <c r="E4" s="18"/>
      <c r="F4" s="33"/>
      <c r="G4" s="33"/>
      <c r="H4" s="33"/>
      <c r="I4" s="33"/>
      <c r="J4" s="33"/>
      <c r="K4" s="33"/>
      <c r="L4" s="3"/>
    </row>
    <row r="5" spans="1:12">
      <c r="A5" s="51" t="s">
        <v>10</v>
      </c>
      <c r="B5" s="52"/>
      <c r="C5" s="53"/>
      <c r="D5" s="51" t="s">
        <v>11</v>
      </c>
      <c r="E5" s="52"/>
      <c r="F5" s="52"/>
      <c r="G5" s="53"/>
      <c r="H5" s="36"/>
      <c r="I5" s="51" t="s">
        <v>24</v>
      </c>
      <c r="J5" s="52"/>
      <c r="K5" s="52"/>
      <c r="L5" s="53"/>
    </row>
    <row r="6" spans="1:12">
      <c r="A6" s="1" t="s">
        <v>0</v>
      </c>
      <c r="B6" s="2">
        <v>300</v>
      </c>
      <c r="C6" s="3" t="s">
        <v>36</v>
      </c>
      <c r="D6" s="16" t="s">
        <v>12</v>
      </c>
      <c r="E6" s="17"/>
      <c r="F6" s="18">
        <f>(B18*1.3+B19*1.5)*B24^2/B22</f>
        <v>8000.4749999999995</v>
      </c>
      <c r="G6" s="3" t="s">
        <v>41</v>
      </c>
      <c r="H6" s="18"/>
      <c r="I6" s="1" t="s">
        <v>25</v>
      </c>
      <c r="J6" s="18"/>
      <c r="K6" s="18">
        <f>(B18+B19)*B24^2/B22</f>
        <v>5725.6500000000005</v>
      </c>
      <c r="L6" s="3" t="s">
        <v>41</v>
      </c>
    </row>
    <row r="7" spans="1:12">
      <c r="A7" s="4" t="s">
        <v>1</v>
      </c>
      <c r="B7" s="5">
        <v>4500</v>
      </c>
      <c r="C7" s="6" t="s">
        <v>35</v>
      </c>
      <c r="D7" s="4"/>
      <c r="E7" s="7"/>
      <c r="F7" s="7"/>
      <c r="G7" s="6"/>
      <c r="H7" s="7"/>
      <c r="I7" s="4"/>
      <c r="J7" s="7"/>
      <c r="K7" s="7"/>
      <c r="L7" s="6"/>
    </row>
    <row r="8" spans="1:12">
      <c r="A8" s="4"/>
      <c r="B8" s="7"/>
      <c r="C8" s="6"/>
      <c r="D8" s="15" t="s">
        <v>44</v>
      </c>
      <c r="E8" s="19"/>
      <c r="F8" s="22">
        <f>(F6*100)/(0.211*B16^2*B9)</f>
        <v>55.521468169169758</v>
      </c>
      <c r="G8" s="6" t="s">
        <v>39</v>
      </c>
      <c r="H8" s="7"/>
      <c r="I8" s="4" t="s">
        <v>26</v>
      </c>
      <c r="J8" s="7" t="s">
        <v>21</v>
      </c>
      <c r="K8" s="22">
        <f>(15*G18)/F10*(-1+(1+2*B16*F10/(15*G18))^0.5)</f>
        <v>9.5069355803080278</v>
      </c>
      <c r="L8" s="6" t="s">
        <v>39</v>
      </c>
    </row>
    <row r="9" spans="1:12">
      <c r="A9" s="4" t="s">
        <v>2</v>
      </c>
      <c r="B9" s="8">
        <f>B6*0.83/1.5*0.85</f>
        <v>141.1</v>
      </c>
      <c r="C9" s="6"/>
      <c r="D9" s="4"/>
      <c r="E9" s="7"/>
      <c r="F9" s="7"/>
      <c r="G9" s="6"/>
      <c r="H9" s="7"/>
      <c r="I9" s="4"/>
      <c r="J9" s="7"/>
      <c r="K9" s="7"/>
      <c r="L9" s="6"/>
    </row>
    <row r="10" spans="1:12">
      <c r="A10" s="4" t="s">
        <v>3</v>
      </c>
      <c r="B10" s="8">
        <f>B7/1.15</f>
        <v>3913.04347826087</v>
      </c>
      <c r="C10" s="6"/>
      <c r="D10" s="4" t="s">
        <v>46</v>
      </c>
      <c r="E10" s="7"/>
      <c r="F10" s="5">
        <v>50</v>
      </c>
      <c r="G10" s="6" t="s">
        <v>39</v>
      </c>
      <c r="H10" s="7"/>
      <c r="I10" s="4"/>
      <c r="J10" s="7" t="s">
        <v>27</v>
      </c>
      <c r="K10" s="22">
        <f>(2*K6*100)/(F10*K8*(B16-K8/3))</f>
        <v>127.92939863372123</v>
      </c>
      <c r="L10" s="6" t="str">
        <f>IF(K10&lt;0.6*B6*0.83,"OK","Non Verif")</f>
        <v>OK</v>
      </c>
    </row>
    <row r="11" spans="1:12">
      <c r="A11" s="4" t="s">
        <v>4</v>
      </c>
      <c r="B11" s="7">
        <f>B10/2000000</f>
        <v>1.9565217391304349E-3</v>
      </c>
      <c r="C11" s="6"/>
      <c r="D11" s="4"/>
      <c r="E11" s="7"/>
      <c r="F11" s="7"/>
      <c r="G11" s="6"/>
      <c r="H11" s="7"/>
      <c r="I11" s="4"/>
      <c r="J11" s="7"/>
      <c r="K11" s="7"/>
      <c r="L11" s="6"/>
    </row>
    <row r="12" spans="1:12">
      <c r="A12" s="4"/>
      <c r="B12" s="7"/>
      <c r="C12" s="6"/>
      <c r="D12" s="46"/>
      <c r="E12" s="7"/>
      <c r="F12" s="7"/>
      <c r="G12" s="6"/>
      <c r="H12" s="7"/>
      <c r="I12" s="4"/>
      <c r="J12" s="7" t="s">
        <v>28</v>
      </c>
      <c r="K12" s="22">
        <f>(K6*100)/(G18*(B16-K8/3))</f>
        <v>2521.6804165802755</v>
      </c>
      <c r="L12" s="6" t="str">
        <f>IF(K12&lt;0.8*B7,"OK","Non Verif")</f>
        <v>OK</v>
      </c>
    </row>
    <row r="13" spans="1:12">
      <c r="A13" s="4" t="s">
        <v>43</v>
      </c>
      <c r="B13" s="5">
        <v>25</v>
      </c>
      <c r="C13" s="6"/>
      <c r="D13" s="4"/>
      <c r="E13" s="7"/>
      <c r="F13" s="7"/>
      <c r="G13" s="6"/>
      <c r="H13" s="7"/>
      <c r="I13" s="9"/>
      <c r="J13" s="21"/>
      <c r="K13" s="21"/>
      <c r="L13" s="11"/>
    </row>
    <row r="14" spans="1:12">
      <c r="A14" s="13"/>
      <c r="B14" s="12"/>
      <c r="C14" s="6"/>
      <c r="D14" s="4" t="s">
        <v>15</v>
      </c>
      <c r="E14" s="7"/>
      <c r="F14" s="22">
        <f>F6*100/(0.9*B16*B10)</f>
        <v>10.326090067340065</v>
      </c>
      <c r="G14" s="6" t="s">
        <v>40</v>
      </c>
      <c r="H14" s="7"/>
      <c r="I14" s="51" t="s">
        <v>29</v>
      </c>
      <c r="J14" s="52"/>
      <c r="K14" s="52"/>
      <c r="L14" s="53"/>
    </row>
    <row r="15" spans="1:12">
      <c r="A15" s="4" t="s">
        <v>5</v>
      </c>
      <c r="B15" s="5">
        <v>3</v>
      </c>
      <c r="C15" s="6"/>
      <c r="D15" s="4"/>
      <c r="E15" s="7"/>
      <c r="F15" s="7"/>
      <c r="G15" s="6"/>
      <c r="H15" s="7"/>
      <c r="I15" s="1" t="s">
        <v>30</v>
      </c>
      <c r="J15" s="18"/>
      <c r="K15" s="18">
        <f>(B18+0.3*B19)*B24^2/B22</f>
        <v>3775.6950000000002</v>
      </c>
      <c r="L15" s="3"/>
    </row>
    <row r="16" spans="1:12">
      <c r="A16" s="4" t="s">
        <v>45</v>
      </c>
      <c r="B16" s="7">
        <f>B13-B15</f>
        <v>22</v>
      </c>
      <c r="C16" s="6"/>
      <c r="D16" s="4" t="s">
        <v>16</v>
      </c>
      <c r="E16" s="25" t="s">
        <v>17</v>
      </c>
      <c r="F16" s="25" t="s">
        <v>18</v>
      </c>
      <c r="G16" s="20" t="s">
        <v>19</v>
      </c>
      <c r="H16" s="25"/>
      <c r="I16" s="4"/>
      <c r="J16" s="7"/>
      <c r="K16" s="7"/>
      <c r="L16" s="6"/>
    </row>
    <row r="17" spans="1:13">
      <c r="A17" s="13"/>
      <c r="B17" s="12"/>
      <c r="C17" s="14"/>
      <c r="D17" s="4"/>
      <c r="E17" s="25"/>
      <c r="F17" s="25"/>
      <c r="G17" s="20"/>
      <c r="H17" s="25"/>
      <c r="I17" s="4"/>
      <c r="J17" s="7" t="s">
        <v>27</v>
      </c>
      <c r="K17" s="22">
        <f>(2*K15*100)/(F10*K8*(B16-K8/3))</f>
        <v>84.36114515807779</v>
      </c>
      <c r="L17" s="6" t="s">
        <v>36</v>
      </c>
    </row>
    <row r="18" spans="1:13">
      <c r="A18" s="13" t="s">
        <v>7</v>
      </c>
      <c r="B18" s="5">
        <v>2000</v>
      </c>
      <c r="C18" s="6" t="s">
        <v>37</v>
      </c>
      <c r="D18" s="4"/>
      <c r="E18" s="26">
        <v>6</v>
      </c>
      <c r="F18" s="26">
        <v>16</v>
      </c>
      <c r="G18" s="27">
        <f>E18*((F18/10)^2)*3.14/4</f>
        <v>12.057600000000003</v>
      </c>
      <c r="H18" s="37"/>
      <c r="I18" s="4"/>
      <c r="J18" s="7"/>
      <c r="K18" s="7"/>
      <c r="L18" s="6"/>
    </row>
    <row r="19" spans="1:13">
      <c r="A19" s="13" t="s">
        <v>8</v>
      </c>
      <c r="B19" s="5">
        <v>1895</v>
      </c>
      <c r="C19" s="6" t="s">
        <v>37</v>
      </c>
      <c r="D19" s="4"/>
      <c r="E19" s="7"/>
      <c r="F19" s="7"/>
      <c r="G19" s="6"/>
      <c r="H19" s="7"/>
      <c r="I19" s="4"/>
      <c r="J19" s="7" t="s">
        <v>28</v>
      </c>
      <c r="K19" s="22">
        <f>(K15*100)/(G18*(B16-K8/3))</f>
        <v>1662.8847625125643</v>
      </c>
      <c r="L19" s="6" t="s">
        <v>36</v>
      </c>
    </row>
    <row r="20" spans="1:13">
      <c r="A20" s="13"/>
      <c r="B20" s="12"/>
      <c r="C20" s="6"/>
      <c r="D20" s="4" t="s">
        <v>20</v>
      </c>
      <c r="E20" s="7" t="s">
        <v>21</v>
      </c>
      <c r="F20" s="22">
        <f>(G18*B10)/(0.8*F10*B9)</f>
        <v>8.3596585831818349</v>
      </c>
      <c r="G20" s="6"/>
      <c r="H20" s="7"/>
      <c r="I20" s="4"/>
      <c r="J20" s="7"/>
      <c r="K20" s="7"/>
      <c r="L20" s="6"/>
    </row>
    <row r="21" spans="1:13">
      <c r="A21" s="4" t="s">
        <v>13</v>
      </c>
      <c r="B21" s="5">
        <v>4</v>
      </c>
      <c r="C21" s="6" t="s">
        <v>38</v>
      </c>
      <c r="D21" s="4"/>
      <c r="E21" s="7"/>
      <c r="F21" s="7"/>
      <c r="G21" s="6"/>
      <c r="H21" s="7"/>
      <c r="I21" s="4"/>
      <c r="J21" s="7"/>
      <c r="K21" s="7"/>
      <c r="L21" s="6"/>
    </row>
    <row r="22" spans="1:13">
      <c r="A22" s="9" t="s">
        <v>9</v>
      </c>
      <c r="B22" s="10">
        <v>12</v>
      </c>
      <c r="C22" s="11"/>
      <c r="D22" s="23" t="s">
        <v>22</v>
      </c>
      <c r="E22" s="24" t="s">
        <v>23</v>
      </c>
      <c r="F22" s="24">
        <f>G18*B10*(B16-0.4*F20)/100</f>
        <v>8802.3221321858127</v>
      </c>
      <c r="G22" s="34" t="str">
        <f>IF(F22&gt;F6,"OK","NON VERIFICATO")</f>
        <v>OK</v>
      </c>
      <c r="H22" s="38"/>
      <c r="I22" s="9"/>
      <c r="J22" s="21"/>
      <c r="K22" s="21"/>
      <c r="L22" s="11"/>
    </row>
    <row r="23" spans="1:13">
      <c r="A23" s="4"/>
      <c r="B23" s="12"/>
      <c r="C23" s="7"/>
      <c r="D23" s="1"/>
      <c r="E23" s="18"/>
      <c r="F23" s="18"/>
      <c r="G23" s="3"/>
      <c r="H23" s="42"/>
      <c r="I23" s="18"/>
      <c r="J23" s="18"/>
      <c r="K23" s="18"/>
      <c r="L23" s="3"/>
    </row>
    <row r="24" spans="1:13">
      <c r="A24" s="4" t="s">
        <v>14</v>
      </c>
      <c r="B24" s="7">
        <f>B21*1.05</f>
        <v>4.2</v>
      </c>
      <c r="C24" s="7" t="s">
        <v>38</v>
      </c>
      <c r="D24" s="28" t="s">
        <v>32</v>
      </c>
      <c r="E24" s="35">
        <f>F20/B16</f>
        <v>0.37998448105371979</v>
      </c>
      <c r="F24" s="25" t="s">
        <v>33</v>
      </c>
      <c r="G24" s="29" t="str">
        <f>IF(E24&gt;0,IF(E24&lt;0.2593,"2",""),"")</f>
        <v/>
      </c>
      <c r="H24" s="43"/>
      <c r="I24" s="7"/>
      <c r="J24" s="7"/>
      <c r="K24" s="7"/>
      <c r="L24" s="6"/>
    </row>
    <row r="25" spans="1:13">
      <c r="A25" s="4"/>
      <c r="B25" s="12"/>
      <c r="C25" s="7"/>
      <c r="D25" s="4"/>
      <c r="E25" s="7"/>
      <c r="F25" s="25" t="s">
        <v>33</v>
      </c>
      <c r="G25" s="20" t="str">
        <f>IF(E24&gt;0.2593,IF(E24&lt;(1/(1+B11/0.0035)),"3",""),"")</f>
        <v>3</v>
      </c>
      <c r="H25" s="43"/>
      <c r="I25" s="7"/>
      <c r="J25" s="7"/>
      <c r="K25" s="7"/>
      <c r="L25" s="6"/>
    </row>
    <row r="26" spans="1:13">
      <c r="A26" s="4"/>
      <c r="B26" s="12"/>
      <c r="C26" s="7"/>
      <c r="D26" s="4"/>
      <c r="E26" s="7"/>
      <c r="F26" s="25" t="s">
        <v>33</v>
      </c>
      <c r="G26" s="20" t="str">
        <f>IF(E24&gt;(1/(1+B11/0.0035)),IF(E24&lt;1,"4",""),"")</f>
        <v/>
      </c>
      <c r="H26" s="43"/>
      <c r="I26" s="7"/>
      <c r="J26" s="7"/>
      <c r="K26" s="7"/>
      <c r="L26" s="6"/>
    </row>
    <row r="27" spans="1:13">
      <c r="A27" s="4"/>
      <c r="B27" s="12"/>
      <c r="C27" s="7"/>
      <c r="D27" s="9"/>
      <c r="E27" s="21"/>
      <c r="F27" s="21"/>
      <c r="G27" s="11"/>
      <c r="H27" s="44"/>
      <c r="I27" s="21"/>
      <c r="J27" s="21"/>
      <c r="K27" s="21"/>
      <c r="L27" s="11"/>
    </row>
    <row r="28" spans="1:13">
      <c r="A28" s="1"/>
      <c r="B28" s="18"/>
      <c r="C28" s="18"/>
      <c r="D28" s="45" t="s">
        <v>47</v>
      </c>
      <c r="E28" s="18"/>
      <c r="F28" s="18"/>
      <c r="G28" s="3"/>
      <c r="H28" s="49" t="s">
        <v>52</v>
      </c>
      <c r="I28" s="18"/>
      <c r="J28" s="18"/>
      <c r="K28" s="18"/>
      <c r="L28" s="3"/>
    </row>
    <row r="29" spans="1:13">
      <c r="A29" s="4"/>
      <c r="B29" s="7"/>
      <c r="C29" s="7"/>
      <c r="D29" s="4"/>
      <c r="E29" s="7"/>
      <c r="F29" s="7"/>
      <c r="G29" s="6"/>
      <c r="H29" s="39"/>
      <c r="I29" s="7"/>
      <c r="J29" s="7"/>
      <c r="K29" s="7"/>
      <c r="L29" s="6"/>
    </row>
    <row r="30" spans="1:13">
      <c r="A30" s="4"/>
      <c r="B30" s="7"/>
      <c r="C30" s="7"/>
      <c r="D30" s="4" t="s">
        <v>48</v>
      </c>
      <c r="E30" s="22">
        <f>(0.211*F10*B16^2*B9)/100</f>
        <v>7204.8481999999995</v>
      </c>
      <c r="F30" s="7" t="s">
        <v>41</v>
      </c>
      <c r="G30" s="6"/>
      <c r="H30" s="47" t="s">
        <v>53</v>
      </c>
      <c r="I30" s="7">
        <f>(0.0035*(E41-B15))/E41</f>
        <v>1.6159517648619967E-3</v>
      </c>
      <c r="J30" s="41" t="s">
        <v>54</v>
      </c>
      <c r="K30" s="7">
        <f>B10/2100000</f>
        <v>1.8633540372670809E-3</v>
      </c>
      <c r="L30" s="20" t="str">
        <f>IF(I30&gt;K30,"OK snervato","Non snervato")</f>
        <v>Non snervato</v>
      </c>
    </row>
    <row r="31" spans="1:13">
      <c r="A31" s="4"/>
      <c r="B31" s="7"/>
      <c r="C31" s="7"/>
      <c r="D31" s="4"/>
      <c r="E31" s="22"/>
      <c r="F31" s="7"/>
      <c r="G31" s="6"/>
      <c r="H31" s="25"/>
      <c r="I31" s="7"/>
      <c r="J31" s="7"/>
      <c r="K31" s="7"/>
      <c r="L31" s="6"/>
      <c r="M31" s="7"/>
    </row>
    <row r="32" spans="1:13">
      <c r="A32" s="4"/>
      <c r="B32" s="7"/>
      <c r="C32" s="7"/>
      <c r="D32" s="46" t="s">
        <v>49</v>
      </c>
      <c r="E32" s="22">
        <f>F6-E30</f>
        <v>795.6268</v>
      </c>
      <c r="F32" s="41" t="s">
        <v>41</v>
      </c>
      <c r="G32" s="6"/>
      <c r="H32" s="7"/>
      <c r="I32" s="7"/>
      <c r="J32" s="7"/>
      <c r="K32" s="7"/>
      <c r="L32" s="6"/>
      <c r="M32" s="7"/>
    </row>
    <row r="33" spans="1:13">
      <c r="A33" s="4"/>
      <c r="B33" s="7"/>
      <c r="C33" s="7"/>
      <c r="D33" s="4"/>
      <c r="E33" s="22"/>
      <c r="F33" s="7"/>
      <c r="G33" s="6"/>
      <c r="I33" s="58" t="s">
        <v>56</v>
      </c>
      <c r="M33" s="7"/>
    </row>
    <row r="34" spans="1:13">
      <c r="A34" s="4"/>
      <c r="B34" s="7"/>
      <c r="C34" s="7"/>
      <c r="D34" s="46" t="s">
        <v>50</v>
      </c>
      <c r="E34" s="22">
        <f>(E32*100)/(B10*(B16-B15))</f>
        <v>1.0701413099415202</v>
      </c>
      <c r="F34" s="7"/>
      <c r="G34" s="6"/>
      <c r="H34" s="7"/>
      <c r="I34" s="7"/>
      <c r="J34" s="7"/>
      <c r="K34" s="7"/>
      <c r="L34" s="6"/>
      <c r="M34" s="7"/>
    </row>
    <row r="35" spans="1:13">
      <c r="A35" s="4"/>
      <c r="B35" s="7"/>
      <c r="C35" s="7"/>
      <c r="D35" s="4"/>
      <c r="E35" s="7"/>
      <c r="F35" s="7"/>
      <c r="G35" s="6"/>
      <c r="H35" s="40" t="s">
        <v>55</v>
      </c>
      <c r="I35" s="48">
        <f>(G18*B10*(B16-0.4*E41)+G38*B10*(0.4*E41-B15))/100</f>
        <v>9207.0023002951457</v>
      </c>
      <c r="J35" s="40" t="s">
        <v>41</v>
      </c>
      <c r="K35" s="40"/>
      <c r="L35" s="50" t="str">
        <f>IF(I35&gt;F6,"Verificato","NON VERIFICATO")</f>
        <v>Verificato</v>
      </c>
    </row>
    <row r="36" spans="1:13">
      <c r="A36" s="4"/>
      <c r="B36" s="7"/>
      <c r="C36" s="7"/>
      <c r="D36" s="4" t="s">
        <v>16</v>
      </c>
      <c r="E36" s="25" t="s">
        <v>17</v>
      </c>
      <c r="F36" s="25" t="s">
        <v>18</v>
      </c>
      <c r="G36" s="20" t="s">
        <v>19</v>
      </c>
      <c r="H36" s="7"/>
      <c r="I36" s="7"/>
      <c r="J36" s="7"/>
      <c r="K36" s="7"/>
      <c r="L36" s="6"/>
    </row>
    <row r="37" spans="1:13">
      <c r="A37" s="4"/>
      <c r="B37" s="7"/>
      <c r="C37" s="7"/>
      <c r="D37" s="4"/>
      <c r="E37" s="25"/>
      <c r="F37" s="25"/>
      <c r="G37" s="20"/>
      <c r="H37" s="7"/>
      <c r="I37" s="7"/>
      <c r="J37" s="7"/>
      <c r="K37" s="7"/>
      <c r="L37" s="6"/>
    </row>
    <row r="38" spans="1:13">
      <c r="A38" s="4"/>
      <c r="B38" s="7"/>
      <c r="C38" s="7"/>
      <c r="D38" s="4"/>
      <c r="E38" s="26">
        <v>2</v>
      </c>
      <c r="F38" s="26">
        <v>16</v>
      </c>
      <c r="G38" s="27">
        <f>E38*((F38/10)^2)*3.14/4</f>
        <v>4.0192000000000005</v>
      </c>
      <c r="H38" s="7"/>
      <c r="I38" s="7"/>
      <c r="J38" s="7"/>
      <c r="K38" s="7"/>
      <c r="L38" s="6"/>
    </row>
    <row r="39" spans="1:13">
      <c r="A39" s="4"/>
      <c r="B39" s="7"/>
      <c r="C39" s="7"/>
      <c r="D39" s="4"/>
      <c r="E39" s="7"/>
      <c r="F39" s="7"/>
      <c r="G39" s="6"/>
      <c r="H39" s="7"/>
      <c r="I39" s="7"/>
      <c r="J39" s="7"/>
      <c r="K39" s="7"/>
      <c r="L39" s="6"/>
    </row>
    <row r="40" spans="1:13">
      <c r="A40" s="4"/>
      <c r="B40" s="7"/>
      <c r="C40" s="7"/>
      <c r="D40" s="4"/>
      <c r="E40" s="7"/>
      <c r="F40" s="7"/>
      <c r="G40" s="6"/>
      <c r="H40" s="7"/>
      <c r="I40" s="7"/>
      <c r="J40" s="7"/>
      <c r="K40" s="7"/>
      <c r="L40" s="6"/>
    </row>
    <row r="41" spans="1:13">
      <c r="A41" s="4"/>
      <c r="B41" s="7"/>
      <c r="C41" s="7"/>
      <c r="D41" s="46" t="s">
        <v>51</v>
      </c>
      <c r="E41" s="22">
        <f>((G18-G38)*B10)/(0.8*F10*B9)</f>
        <v>5.5731057221212241</v>
      </c>
      <c r="F41" s="7"/>
      <c r="G41" s="6"/>
      <c r="H41" s="7"/>
      <c r="I41" s="7"/>
      <c r="J41" s="7"/>
      <c r="K41" s="7"/>
      <c r="L41" s="6"/>
    </row>
    <row r="42" spans="1:13">
      <c r="A42" s="4"/>
      <c r="B42" s="7"/>
      <c r="C42" s="7"/>
      <c r="D42" s="4"/>
      <c r="E42" s="7"/>
      <c r="F42" s="7"/>
      <c r="G42" s="6"/>
      <c r="H42" s="7"/>
      <c r="I42" s="7"/>
      <c r="J42" s="7"/>
      <c r="K42" s="7"/>
      <c r="L42" s="6"/>
    </row>
    <row r="43" spans="1:13">
      <c r="A43" s="4"/>
      <c r="B43" s="7"/>
      <c r="C43" s="7"/>
      <c r="D43" s="1"/>
      <c r="E43" s="18"/>
      <c r="F43" s="18"/>
      <c r="G43" s="3"/>
      <c r="H43" s="7"/>
      <c r="I43" s="7"/>
      <c r="J43" s="7"/>
      <c r="K43" s="7"/>
      <c r="L43" s="6"/>
    </row>
    <row r="44" spans="1:13">
      <c r="A44" s="4"/>
      <c r="B44" s="7"/>
      <c r="C44" s="7"/>
      <c r="D44" s="28" t="s">
        <v>32</v>
      </c>
      <c r="E44" s="35">
        <f>E41/B16</f>
        <v>0.25332298736914655</v>
      </c>
      <c r="F44" s="25" t="s">
        <v>33</v>
      </c>
      <c r="G44" s="29" t="str">
        <f>IF(E44&gt;0,IF(E44&lt;0.2593,"2",""),"")</f>
        <v>2</v>
      </c>
      <c r="H44" s="7"/>
      <c r="I44" s="7"/>
      <c r="J44" s="7"/>
      <c r="K44" s="7"/>
      <c r="L44" s="6"/>
    </row>
    <row r="45" spans="1:13">
      <c r="A45" s="4"/>
      <c r="B45" s="7"/>
      <c r="C45" s="7"/>
      <c r="D45" s="4"/>
      <c r="E45" s="7"/>
      <c r="F45" s="25" t="s">
        <v>33</v>
      </c>
      <c r="G45" s="20" t="str">
        <f>IF(E44&gt;0.2593,IF(E44&lt;(1/(1+B33/0.0035)),"3",""),"")</f>
        <v/>
      </c>
      <c r="H45" s="7"/>
      <c r="I45" s="7"/>
      <c r="J45" s="7"/>
      <c r="K45" s="7"/>
      <c r="L45" s="6"/>
    </row>
    <row r="46" spans="1:13">
      <c r="A46" s="4"/>
      <c r="B46" s="7"/>
      <c r="C46" s="7"/>
      <c r="D46" s="4"/>
      <c r="E46" s="7"/>
      <c r="F46" s="25" t="s">
        <v>33</v>
      </c>
      <c r="G46" s="20" t="str">
        <f>IF(E44&gt;(1/(1+B33/0.0035)),IF(E44&lt;1,"4",""),"")</f>
        <v/>
      </c>
      <c r="H46" s="7"/>
      <c r="I46" s="7"/>
      <c r="J46" s="7"/>
      <c r="K46" s="7"/>
      <c r="L46" s="6"/>
    </row>
    <row r="47" spans="1:13">
      <c r="A47" s="9"/>
      <c r="B47" s="21"/>
      <c r="C47" s="21"/>
      <c r="D47" s="9"/>
      <c r="E47" s="21"/>
      <c r="F47" s="21"/>
      <c r="G47" s="11"/>
      <c r="H47" s="21"/>
      <c r="I47" s="21"/>
      <c r="J47" s="21"/>
      <c r="K47" s="21"/>
      <c r="L47" s="11"/>
    </row>
  </sheetData>
  <mergeCells count="7">
    <mergeCell ref="D5:G5"/>
    <mergeCell ref="I5:L5"/>
    <mergeCell ref="I14:L14"/>
    <mergeCell ref="A3:C3"/>
    <mergeCell ref="F3:K3"/>
    <mergeCell ref="A5:C5"/>
    <mergeCell ref="A4:C4"/>
  </mergeCells>
  <phoneticPr fontId="1" type="noConversion"/>
  <pageMargins left="0.75" right="0.75" top="1" bottom="1" header="0.5" footer="0.5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>MISE s.r.l.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</dc:creator>
  <cp:lastModifiedBy>giovanni</cp:lastModifiedBy>
  <cp:lastPrinted>2013-02-11T15:28:01Z</cp:lastPrinted>
  <dcterms:created xsi:type="dcterms:W3CDTF">2009-03-24T21:11:47Z</dcterms:created>
  <dcterms:modified xsi:type="dcterms:W3CDTF">2016-11-16T12:51:54Z</dcterms:modified>
</cp:coreProperties>
</file>